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Sheet1!$A$1:$H$104</definedName>
  </definedNames>
  <calcPr calcId="145621"/>
</workbook>
</file>

<file path=xl/calcChain.xml><?xml version="1.0" encoding="utf-8"?>
<calcChain xmlns="http://schemas.openxmlformats.org/spreadsheetml/2006/main">
  <c r="E79" i="1" l="1"/>
  <c r="E75" i="1"/>
  <c r="E71" i="1"/>
  <c r="E66" i="1"/>
  <c r="E60" i="1"/>
  <c r="H48" i="1" l="1"/>
  <c r="H24" i="1"/>
  <c r="E103" i="1" l="1"/>
  <c r="E100" i="1"/>
  <c r="E98" i="1"/>
  <c r="H49" i="1" l="1"/>
  <c r="H21" i="1" l="1"/>
  <c r="H28" i="1" l="1"/>
  <c r="H19" i="1"/>
  <c r="H16" i="1" l="1"/>
  <c r="H27" i="1" l="1"/>
  <c r="H31" i="1" l="1"/>
  <c r="H18" i="1" l="1"/>
  <c r="H22" i="1" l="1"/>
  <c r="H30" i="1" l="1"/>
  <c r="H25" i="1" s="1"/>
  <c r="H32" i="1" l="1"/>
  <c r="H14" i="1" l="1"/>
  <c r="H42" i="1" l="1"/>
  <c r="H50" i="1" s="1"/>
  <c r="H13" i="1" l="1"/>
</calcChain>
</file>

<file path=xl/sharedStrings.xml><?xml version="1.0" encoding="utf-8"?>
<sst xmlns="http://schemas.openxmlformats.org/spreadsheetml/2006/main" count="200" uniqueCount="90">
  <si>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</si>
  <si>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</si>
  <si>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</si>
  <si>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</si>
  <si>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</si>
  <si>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</si>
  <si>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</si>
  <si>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</si>
  <si>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</si>
  <si>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</si>
  <si>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</si>
  <si>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</si>
  <si>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</si>
  <si>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</si>
  <si>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</si>
  <si>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</si>
  <si>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</si>
  <si>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</si>
  <si>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</si>
  <si>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</si>
  <si>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</si>
  <si>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</si>
  <si>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</si>
  <si>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</si>
  <si>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</si>
  <si>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Dana:17.05.2019</t>
  </si>
  <si>
    <t>Primljena i neutrošena participacija od 17.05.2019</t>
  </si>
  <si>
    <t>426721</t>
  </si>
  <si>
    <t>Interlab</t>
  </si>
  <si>
    <t>Laboratorijski materijal</t>
  </si>
  <si>
    <t>2302-07001806-19</t>
  </si>
  <si>
    <t>2302-07001803-19</t>
  </si>
  <si>
    <t>2302-07001808-19</t>
  </si>
  <si>
    <t>2302-07001807-19</t>
  </si>
  <si>
    <t>Lavija</t>
  </si>
  <si>
    <t>718/2019</t>
  </si>
  <si>
    <t>Labteh</t>
  </si>
  <si>
    <t>19KFAK01169</t>
  </si>
  <si>
    <t>19KFAK01166</t>
  </si>
  <si>
    <t>19KFAK01171</t>
  </si>
  <si>
    <t>19KFAK01170</t>
  </si>
  <si>
    <t>19KFAK01172</t>
  </si>
  <si>
    <t>19KFAK01165</t>
  </si>
  <si>
    <t>Vicor</t>
  </si>
  <si>
    <t>R19-04558</t>
  </si>
  <si>
    <t>426711</t>
  </si>
  <si>
    <t>Flora Komerc</t>
  </si>
  <si>
    <t>Sanitetski materijal</t>
  </si>
  <si>
    <t>3990/19</t>
  </si>
  <si>
    <t>3959/19</t>
  </si>
  <si>
    <t>717/2019</t>
  </si>
  <si>
    <t>716/2019</t>
  </si>
  <si>
    <t>Sinofarm</t>
  </si>
  <si>
    <t>IF2019-8709</t>
  </si>
  <si>
    <t>IF2019-8710</t>
  </si>
  <si>
    <t>UKUPNO SANITETSKI MATERIJAL</t>
  </si>
  <si>
    <t>Medicom</t>
  </si>
  <si>
    <t>Ro filmovi-Deo rn.</t>
  </si>
  <si>
    <t>00/190401031</t>
  </si>
  <si>
    <t>UKUPNO ZUBNO-MATERIJALNI TROŠKOVI</t>
  </si>
  <si>
    <t>Ro filmovi</t>
  </si>
  <si>
    <t>00/190401032</t>
  </si>
  <si>
    <t>UKUPNO ZUBNO-MAT. TROŠKOVI-PARTICIPACIJA</t>
  </si>
  <si>
    <t>Izvršena plaćanja prema dobavljačima na dan 17.05.2019</t>
  </si>
  <si>
    <t>231111</t>
  </si>
  <si>
    <t>Gotovina blagajna</t>
  </si>
  <si>
    <t>Akontacija-obračun za V-primarna</t>
  </si>
  <si>
    <t xml:space="preserve">Obaveze za neto plate </t>
  </si>
  <si>
    <t>Plate IV DZ Požarevac primarna</t>
  </si>
  <si>
    <t>Obustave za neto pl.i doh.</t>
  </si>
  <si>
    <t>Plate DZ Požarevac - obustave</t>
  </si>
  <si>
    <t>231211</t>
  </si>
  <si>
    <t>Doprinos ZZUS primarna</t>
  </si>
  <si>
    <t>Obustave po osnovu poreza na plate i dodatke</t>
  </si>
  <si>
    <t>BOP - objedinjena naplata</t>
  </si>
  <si>
    <t>Obaveze po osnovi poreza na plate</t>
  </si>
  <si>
    <t>ukupno DZ Požarevac primarna</t>
  </si>
  <si>
    <t>Akontacija-obračun za V- stomatologija</t>
  </si>
  <si>
    <t>Obaveze za neto plate</t>
  </si>
  <si>
    <t>Plate IV DZ Požarevac - zarada stomatologija</t>
  </si>
  <si>
    <t>DZ Požarevac obustave stomatologija</t>
  </si>
  <si>
    <t>Doprinos ZZUS stomatolog.</t>
  </si>
  <si>
    <t>ukupno DZ Požarevac stomatologija</t>
  </si>
  <si>
    <t>Plate V DZ Požarevac - zarada neugovoreni</t>
  </si>
  <si>
    <t>DZ Požarevac obustave neugovoreni</t>
  </si>
  <si>
    <t>ukupno DZ Požarevac -neugovoreni</t>
  </si>
  <si>
    <t>Opština primarna-V-2019</t>
  </si>
  <si>
    <t>ukupno Opština-primarna</t>
  </si>
  <si>
    <t>Opština zubno-V-2019</t>
  </si>
  <si>
    <t>ukupno Opština-zubno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</si>
</sst>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164" fontId="0" fillId="3" borderId="1" xfId="0" applyNumberFormat="1" applyFill="1" applyBorder="1"/>
    <xf numFmtId="49" fontId="4" fillId="0" borderId="1" xfId="1" applyNumberFormat="1" applyBorder="1"/>
    <xf numFmtId="0" fontId="4" fillId="0" borderId="1" xfId="1" applyBorder="1"/>
    <xf numFmtId="4" fontId="4" fillId="0" borderId="1" xfId="1" applyNumberFormat="1" applyBorder="1" applyAlignment="1">
      <alignment horizontal="left"/>
    </xf>
    <xf numFmtId="4" fontId="4" fillId="0" borderId="1" xfId="1" applyNumberFormat="1" applyBorder="1"/>
    <xf numFmtId="49" fontId="4" fillId="5" borderId="1" xfId="1" applyNumberFormat="1" applyFill="1" applyBorder="1"/>
    <xf numFmtId="4" fontId="5" fillId="5" borderId="1" xfId="1" applyNumberFormat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5" fillId="5" borderId="2" xfId="1" applyNumberFormat="1" applyFont="1" applyFill="1" applyBorder="1" applyAlignment="1">
      <alignment horizontal="center"/>
    </xf>
    <xf numFmtId="4" fontId="5" fillId="5" borderId="3" xfId="1" applyNumberFormat="1" applyFont="1" applyFill="1" applyBorder="1" applyAlignment="1">
      <alignment horizontal="center"/>
    </xf>
    <xf numFmtId="4" fontId="5" fillId="5" borderId="4" xfId="1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166" fontId="4" fillId="0" borderId="1" xfId="1" applyNumberFormat="1" applyFill="1" applyBorder="1"/>
    <xf numFmtId="166" fontId="4" fillId="0" borderId="1" xfId="1" applyNumberFormat="1" applyFont="1" applyBorder="1"/>
    <xf numFmtId="166" fontId="4" fillId="0" borderId="1" xfId="1" applyNumberFormat="1" applyBorder="1"/>
    <xf numFmtId="166" fontId="5" fillId="5" borderId="1" xfId="1" applyNumberFormat="1" applyFont="1" applyFill="1" applyBorder="1"/>
    <xf numFmtId="0" fontId="6" fillId="5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03"/>
  <sheetViews>
    <sheetView tabSelected="1" zoomScaleNormal="100" workbookViewId="0">
      <selection activeCell="E5" sqref="E5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6.42578125" customWidth="1"/>
    <col min="7" max="7" width="10.140625" bestFit="1" customWidth="1"/>
    <col min="8" max="8" width="14.140625" customWidth="1"/>
    <col min="9" max="9" width="14.140625" style="11" customWidth="1"/>
    <col min="10" max="10" width="12.7109375" style="11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4"/>
      <c r="J7" s="14"/>
    </row>
    <row r="8" spans="2:15" x14ac:dyDescent="0.25">
      <c r="C8" s="36" t="s">
        <v>25</v>
      </c>
      <c r="D8" s="36"/>
      <c r="E8" s="36"/>
      <c r="F8" s="36"/>
      <c r="G8" s="36"/>
      <c r="I8" s="14"/>
      <c r="J8" s="14"/>
    </row>
    <row r="9" spans="2:15" x14ac:dyDescent="0.25">
      <c r="C9" s="1"/>
      <c r="D9" s="1"/>
      <c r="E9" s="1"/>
      <c r="F9" s="1"/>
      <c r="G9" s="1"/>
      <c r="I9" s="14"/>
      <c r="J9" s="14"/>
      <c r="K9" s="12"/>
      <c r="L9" s="12"/>
      <c r="M9" s="12"/>
      <c r="N9" s="12"/>
      <c r="O9" s="12"/>
    </row>
    <row r="10" spans="2:15" x14ac:dyDescent="0.25">
      <c r="C10" s="1"/>
      <c r="D10" s="1"/>
      <c r="E10" s="1"/>
      <c r="F10" s="1"/>
      <c r="G10" s="1"/>
      <c r="I10" s="14"/>
      <c r="J10" s="14"/>
      <c r="K10" s="12"/>
      <c r="L10" s="12"/>
      <c r="M10" s="12"/>
      <c r="N10" s="12"/>
      <c r="O10" s="12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I11" s="14"/>
      <c r="J11" s="14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8">
        <v>43602</v>
      </c>
      <c r="H12" s="3">
        <v>6587632.7400000002</v>
      </c>
      <c r="I12" s="14"/>
      <c r="J12" s="14"/>
      <c r="K12" s="12"/>
      <c r="L12" s="12"/>
      <c r="M12" s="12"/>
      <c r="N12" s="12"/>
      <c r="O12" s="12"/>
    </row>
    <row r="13" spans="2:15" x14ac:dyDescent="0.25">
      <c r="B13" s="41" t="s">
        <v>9</v>
      </c>
      <c r="C13" s="41"/>
      <c r="D13" s="41"/>
      <c r="E13" s="41"/>
      <c r="F13" s="41"/>
      <c r="G13" s="18">
        <v>43602</v>
      </c>
      <c r="H13" s="3">
        <f>H14+H25-H32-H42</f>
        <v>6531634.1499999966</v>
      </c>
      <c r="I13" s="14"/>
      <c r="J13" s="14"/>
      <c r="K13" s="12"/>
      <c r="L13" s="12"/>
      <c r="M13" s="12"/>
      <c r="N13" s="12"/>
      <c r="O13" s="12"/>
    </row>
    <row r="14" spans="2:15" x14ac:dyDescent="0.25">
      <c r="B14" s="43" t="s">
        <v>23</v>
      </c>
      <c r="C14" s="43"/>
      <c r="D14" s="43"/>
      <c r="E14" s="43"/>
      <c r="F14" s="43"/>
      <c r="G14" s="4"/>
      <c r="H14" s="5">
        <f>H15+H16+H17+H18+H19+H20+H21+H22+H23+H24</f>
        <v>25803401.609999996</v>
      </c>
      <c r="I14" s="14"/>
      <c r="J14" s="14"/>
      <c r="K14" s="12"/>
      <c r="L14" s="12"/>
      <c r="M14" s="12"/>
      <c r="N14" s="12"/>
      <c r="O14" s="12"/>
    </row>
    <row r="15" spans="2:15" x14ac:dyDescent="0.25">
      <c r="B15" s="27" t="s">
        <v>10</v>
      </c>
      <c r="C15" s="28"/>
      <c r="D15" s="28"/>
      <c r="E15" s="28"/>
      <c r="F15" s="29"/>
      <c r="G15" s="15"/>
      <c r="H15" s="13">
        <v>15736077.17</v>
      </c>
      <c r="I15" s="14"/>
      <c r="J15" s="14"/>
      <c r="K15" s="11"/>
    </row>
    <row r="16" spans="2:15" x14ac:dyDescent="0.25">
      <c r="B16" s="27" t="s">
        <v>11</v>
      </c>
      <c r="C16" s="28"/>
      <c r="D16" s="28"/>
      <c r="E16" s="28"/>
      <c r="F16" s="29"/>
      <c r="G16" s="15"/>
      <c r="H16" s="13">
        <f>898833.33+898833.33-677875.07-145-3500+898833.33-717923.34-4765.11+898833.33-745169.42-6750+3536+898833.33-712025.41-7065.11</f>
        <v>1622484.1899999997</v>
      </c>
      <c r="I16" s="14"/>
      <c r="J16" s="14"/>
      <c r="K16" s="11"/>
      <c r="L16" s="11"/>
    </row>
    <row r="17" spans="2:13" x14ac:dyDescent="0.25">
      <c r="B17" s="27" t="s">
        <v>12</v>
      </c>
      <c r="C17" s="28"/>
      <c r="D17" s="28"/>
      <c r="E17" s="28"/>
      <c r="F17" s="29"/>
      <c r="G17" s="15"/>
      <c r="H17" s="13">
        <v>0</v>
      </c>
      <c r="I17" s="14"/>
      <c r="J17" s="14"/>
    </row>
    <row r="18" spans="2:13" x14ac:dyDescent="0.25">
      <c r="B18" s="27" t="s">
        <v>19</v>
      </c>
      <c r="C18" s="28"/>
      <c r="D18" s="28"/>
      <c r="E18" s="28"/>
      <c r="F18" s="29"/>
      <c r="G18" s="15"/>
      <c r="H18" s="13">
        <f>481977.26-481977.26</f>
        <v>0</v>
      </c>
      <c r="I18" s="14"/>
      <c r="J18" s="14"/>
    </row>
    <row r="19" spans="2:13" x14ac:dyDescent="0.25">
      <c r="B19" s="42" t="s">
        <v>2</v>
      </c>
      <c r="C19" s="42"/>
      <c r="D19" s="42"/>
      <c r="E19" s="42"/>
      <c r="F19" s="42"/>
      <c r="G19" s="15"/>
      <c r="H19" s="13">
        <f>1186875-387577.63+1186875-115044.7-558456.8+1186875-244304.2+1186875-1150870.62-458058.1+5673248-481136.9+1186875-76172.5</f>
        <v>8136001.5499999989</v>
      </c>
      <c r="I19" s="14"/>
      <c r="J19" s="14"/>
    </row>
    <row r="20" spans="2:13" x14ac:dyDescent="0.25">
      <c r="B20" s="27" t="s">
        <v>3</v>
      </c>
      <c r="C20" s="28"/>
      <c r="D20" s="28"/>
      <c r="E20" s="28"/>
      <c r="F20" s="29"/>
      <c r="G20" s="15"/>
      <c r="H20" s="13">
        <v>0</v>
      </c>
      <c r="I20" s="14"/>
      <c r="J20" s="14"/>
    </row>
    <row r="21" spans="2:13" x14ac:dyDescent="0.25">
      <c r="B21" s="27" t="s">
        <v>13</v>
      </c>
      <c r="C21" s="28"/>
      <c r="D21" s="28"/>
      <c r="E21" s="28"/>
      <c r="F21" s="29"/>
      <c r="G21" s="15"/>
      <c r="H21" s="13">
        <f>1024073-946519.46-6481.99+1063250-3523-1064115.99-28658.47-5871</f>
        <v>32153.090000000055</v>
      </c>
      <c r="I21" s="14"/>
      <c r="J21" s="14"/>
      <c r="K21" s="14"/>
      <c r="L21" s="11"/>
    </row>
    <row r="22" spans="2:13" x14ac:dyDescent="0.25">
      <c r="B22" s="27" t="s">
        <v>14</v>
      </c>
      <c r="C22" s="28"/>
      <c r="D22" s="28"/>
      <c r="E22" s="28"/>
      <c r="F22" s="29"/>
      <c r="G22" s="15"/>
      <c r="H22" s="13">
        <f>216501-216501</f>
        <v>0</v>
      </c>
      <c r="I22" s="14"/>
      <c r="J22" s="14"/>
      <c r="K22" s="11"/>
    </row>
    <row r="23" spans="2:13" x14ac:dyDescent="0.25">
      <c r="B23" s="27" t="s">
        <v>15</v>
      </c>
      <c r="C23" s="28"/>
      <c r="D23" s="28"/>
      <c r="E23" s="28"/>
      <c r="F23" s="29"/>
      <c r="G23" s="15"/>
      <c r="H23" s="13">
        <v>0</v>
      </c>
      <c r="I23" s="14"/>
      <c r="J23" s="14"/>
      <c r="K23" s="11"/>
      <c r="L23" s="11"/>
    </row>
    <row r="24" spans="2:13" x14ac:dyDescent="0.25">
      <c r="B24" s="42" t="s">
        <v>26</v>
      </c>
      <c r="C24" s="42"/>
      <c r="D24" s="42"/>
      <c r="E24" s="42"/>
      <c r="F24" s="42"/>
      <c r="G24" s="16"/>
      <c r="H24" s="13">
        <f>25900+17650+9850+5990+5300+9150+13600+6800+16800+12800+19200-136848.67+12300+7550+20050+8350+484.56-1174+14550+15350+8400+7650+4800+5200-1174+5250+9500+8200-31092.28+16250+4500+18650+5650+13500+4300+7600+10350+6250+15700+6950+9750+8550+9650+9050+6850+6250+8700+7800</f>
        <v>276685.61</v>
      </c>
      <c r="I24" s="14"/>
      <c r="J24" s="14"/>
      <c r="K24" s="11"/>
      <c r="L24" s="11"/>
    </row>
    <row r="25" spans="2:13" x14ac:dyDescent="0.25">
      <c r="B25" s="43" t="s">
        <v>24</v>
      </c>
      <c r="C25" s="43"/>
      <c r="D25" s="43"/>
      <c r="E25" s="43"/>
      <c r="F25" s="43"/>
      <c r="G25" s="6"/>
      <c r="H25" s="5">
        <f>H26+H27+H28+H29+H30+H31</f>
        <v>2226949.0300000003</v>
      </c>
      <c r="I25" s="14"/>
      <c r="J25" s="14"/>
      <c r="K25" s="11"/>
    </row>
    <row r="26" spans="2:13" x14ac:dyDescent="0.25">
      <c r="B26" s="27" t="s">
        <v>10</v>
      </c>
      <c r="C26" s="28"/>
      <c r="D26" s="28"/>
      <c r="E26" s="28"/>
      <c r="F26" s="29"/>
      <c r="G26" s="2"/>
      <c r="H26" s="13">
        <v>2031013.8</v>
      </c>
      <c r="I26" s="14"/>
      <c r="J26" s="14"/>
    </row>
    <row r="27" spans="2:13" x14ac:dyDescent="0.25">
      <c r="B27" s="27" t="s">
        <v>11</v>
      </c>
      <c r="C27" s="28"/>
      <c r="D27" s="28"/>
      <c r="E27" s="28"/>
      <c r="F27" s="29"/>
      <c r="G27" s="2"/>
      <c r="H27" s="13">
        <f>113000+113000-113349.78+113000-117830.83+113000-124074.89+113000-117341.72</f>
        <v>92402.78</v>
      </c>
      <c r="I27" s="14"/>
      <c r="J27" s="14"/>
    </row>
    <row r="28" spans="2:13" x14ac:dyDescent="0.25">
      <c r="B28" s="27" t="s">
        <v>13</v>
      </c>
      <c r="C28" s="28"/>
      <c r="D28" s="28"/>
      <c r="E28" s="28"/>
      <c r="F28" s="29"/>
      <c r="G28" s="2"/>
      <c r="H28" s="13">
        <f>179666.67-124919.88</f>
        <v>54746.790000000008</v>
      </c>
      <c r="I28" s="14"/>
      <c r="J28" s="14"/>
      <c r="L28" s="11"/>
      <c r="M28" s="11"/>
    </row>
    <row r="29" spans="2:13" x14ac:dyDescent="0.25">
      <c r="B29" s="27" t="s">
        <v>14</v>
      </c>
      <c r="C29" s="28"/>
      <c r="D29" s="28"/>
      <c r="E29" s="28"/>
      <c r="F29" s="29"/>
      <c r="G29" s="2"/>
      <c r="H29" s="13">
        <v>0</v>
      </c>
      <c r="I29" s="14"/>
      <c r="J29" s="14"/>
    </row>
    <row r="30" spans="2:13" x14ac:dyDescent="0.25">
      <c r="B30" s="27" t="s">
        <v>15</v>
      </c>
      <c r="C30" s="28"/>
      <c r="D30" s="28"/>
      <c r="E30" s="28"/>
      <c r="F30" s="29"/>
      <c r="G30" s="2"/>
      <c r="H30" s="13">
        <f>116901.44-116901.44</f>
        <v>0</v>
      </c>
      <c r="I30" s="14"/>
      <c r="J30" s="14"/>
    </row>
    <row r="31" spans="2:13" x14ac:dyDescent="0.25">
      <c r="B31" s="27" t="s">
        <v>26</v>
      </c>
      <c r="C31" s="28"/>
      <c r="D31" s="28"/>
      <c r="E31" s="28"/>
      <c r="F31" s="29"/>
      <c r="G31" s="2"/>
      <c r="H31" s="13">
        <f>29388+4553-11897.34-20000+50705-9551+5588</f>
        <v>48785.66</v>
      </c>
      <c r="I31" s="14"/>
      <c r="J31" s="14"/>
    </row>
    <row r="32" spans="2:13" x14ac:dyDescent="0.25">
      <c r="B32" s="30" t="s">
        <v>16</v>
      </c>
      <c r="C32" s="30"/>
      <c r="D32" s="30"/>
      <c r="E32" s="30"/>
      <c r="F32" s="30"/>
      <c r="G32" s="19">
        <v>43602</v>
      </c>
      <c r="H32" s="7">
        <f>H33+H34+H35+H36+H37+H38+H39+H40+H41</f>
        <v>19425621.09</v>
      </c>
      <c r="I32" s="14"/>
      <c r="J32" s="14"/>
    </row>
    <row r="33" spans="2:13" x14ac:dyDescent="0.25">
      <c r="B33" s="27" t="s">
        <v>10</v>
      </c>
      <c r="C33" s="28"/>
      <c r="D33" s="28"/>
      <c r="E33" s="28"/>
      <c r="F33" s="29"/>
      <c r="G33" s="16"/>
      <c r="H33" s="13">
        <v>15736077.17</v>
      </c>
      <c r="I33" s="14"/>
      <c r="J33" s="14"/>
    </row>
    <row r="34" spans="2:13" x14ac:dyDescent="0.25">
      <c r="B34" s="27" t="s">
        <v>11</v>
      </c>
      <c r="C34" s="28"/>
      <c r="D34" s="28"/>
      <c r="E34" s="28"/>
      <c r="F34" s="29"/>
      <c r="G34" s="16"/>
      <c r="H34" s="13">
        <v>0</v>
      </c>
      <c r="I34" s="14"/>
      <c r="J34" s="14"/>
    </row>
    <row r="35" spans="2:13" x14ac:dyDescent="0.25">
      <c r="B35" s="27" t="s">
        <v>12</v>
      </c>
      <c r="C35" s="28"/>
      <c r="D35" s="28"/>
      <c r="E35" s="28"/>
      <c r="F35" s="29"/>
      <c r="G35" s="16"/>
      <c r="H35" s="13">
        <v>0</v>
      </c>
      <c r="I35" s="14"/>
      <c r="J35" s="14"/>
    </row>
    <row r="36" spans="2:13" x14ac:dyDescent="0.25">
      <c r="B36" s="27" t="s">
        <v>19</v>
      </c>
      <c r="C36" s="28"/>
      <c r="D36" s="28"/>
      <c r="E36" s="28"/>
      <c r="F36" s="29"/>
      <c r="G36" s="16"/>
      <c r="H36" s="13">
        <v>0</v>
      </c>
      <c r="I36" s="14"/>
      <c r="J36" s="14"/>
    </row>
    <row r="37" spans="2:13" x14ac:dyDescent="0.25">
      <c r="B37" s="42" t="s">
        <v>2</v>
      </c>
      <c r="C37" s="42"/>
      <c r="D37" s="42"/>
      <c r="E37" s="42"/>
      <c r="F37" s="42"/>
      <c r="G37" s="16"/>
      <c r="H37" s="13">
        <v>3686020.92</v>
      </c>
      <c r="I37" s="14"/>
      <c r="J37" s="14"/>
    </row>
    <row r="38" spans="2:13" x14ac:dyDescent="0.25">
      <c r="B38" s="27" t="s">
        <v>3</v>
      </c>
      <c r="C38" s="28"/>
      <c r="D38" s="28"/>
      <c r="E38" s="28"/>
      <c r="F38" s="29"/>
      <c r="G38" s="16"/>
      <c r="H38" s="13">
        <v>0</v>
      </c>
      <c r="I38" s="14"/>
      <c r="J38" s="14"/>
    </row>
    <row r="39" spans="2:13" x14ac:dyDescent="0.25">
      <c r="B39" s="27" t="s">
        <v>13</v>
      </c>
      <c r="C39" s="28"/>
      <c r="D39" s="28"/>
      <c r="E39" s="28"/>
      <c r="F39" s="29"/>
      <c r="G39" s="16"/>
      <c r="H39" s="13">
        <v>3523</v>
      </c>
      <c r="I39" s="14"/>
      <c r="J39" s="14"/>
    </row>
    <row r="40" spans="2:13" x14ac:dyDescent="0.25">
      <c r="B40" s="27" t="s">
        <v>14</v>
      </c>
      <c r="C40" s="28"/>
      <c r="D40" s="28"/>
      <c r="E40" s="28"/>
      <c r="F40" s="29"/>
      <c r="G40" s="16"/>
      <c r="H40" s="13">
        <v>0</v>
      </c>
      <c r="I40" s="14"/>
      <c r="J40" s="14"/>
    </row>
    <row r="41" spans="2:13" x14ac:dyDescent="0.25">
      <c r="B41" s="27" t="s">
        <v>15</v>
      </c>
      <c r="C41" s="28"/>
      <c r="D41" s="28"/>
      <c r="E41" s="28"/>
      <c r="F41" s="29"/>
      <c r="G41" s="16"/>
      <c r="H41" s="13">
        <v>0</v>
      </c>
      <c r="I41" s="14"/>
      <c r="J41" s="14"/>
    </row>
    <row r="42" spans="2:13" x14ac:dyDescent="0.25">
      <c r="B42" s="30" t="s">
        <v>21</v>
      </c>
      <c r="C42" s="30"/>
      <c r="D42" s="30"/>
      <c r="E42" s="30"/>
      <c r="F42" s="30"/>
      <c r="G42" s="19">
        <v>43602</v>
      </c>
      <c r="H42" s="7">
        <f>H43+H44+H45+H46+H47</f>
        <v>2073095.4000000001</v>
      </c>
      <c r="I42" s="14"/>
      <c r="J42" s="14"/>
    </row>
    <row r="43" spans="2:13" x14ac:dyDescent="0.25">
      <c r="B43" s="27" t="s">
        <v>10</v>
      </c>
      <c r="C43" s="28"/>
      <c r="D43" s="28"/>
      <c r="E43" s="28"/>
      <c r="F43" s="29"/>
      <c r="G43" s="2"/>
      <c r="H43" s="13">
        <v>2031013.8</v>
      </c>
      <c r="I43" s="14"/>
      <c r="J43" s="14"/>
    </row>
    <row r="44" spans="2:13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4"/>
      <c r="J44" s="14"/>
    </row>
    <row r="45" spans="2:13" x14ac:dyDescent="0.25">
      <c r="B45" s="27" t="s">
        <v>13</v>
      </c>
      <c r="C45" s="28"/>
      <c r="D45" s="28"/>
      <c r="E45" s="28"/>
      <c r="F45" s="29"/>
      <c r="G45" s="2"/>
      <c r="H45" s="3">
        <v>42081.599999999999</v>
      </c>
      <c r="I45" s="14"/>
      <c r="J45" s="14"/>
    </row>
    <row r="46" spans="2:13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4"/>
      <c r="J46" s="14"/>
    </row>
    <row r="47" spans="2:13" x14ac:dyDescent="0.25">
      <c r="B47" s="27" t="s">
        <v>15</v>
      </c>
      <c r="C47" s="28"/>
      <c r="D47" s="28"/>
      <c r="E47" s="28"/>
      <c r="F47" s="29"/>
      <c r="G47" s="2"/>
      <c r="H47" s="3">
        <v>0</v>
      </c>
      <c r="I47" s="14"/>
      <c r="J47" s="14"/>
    </row>
    <row r="48" spans="2:13" x14ac:dyDescent="0.25">
      <c r="B48" s="44" t="s">
        <v>18</v>
      </c>
      <c r="C48" s="44"/>
      <c r="D48" s="44"/>
      <c r="E48" s="44"/>
      <c r="F48" s="44"/>
      <c r="G48" s="8"/>
      <c r="H48" s="9">
        <f>55998.85+7065.11+1960+28741.33-37766.44+397710.18+10685.99+1386.85+344202.14+16197.74+39.36-0.27</f>
        <v>826220.84</v>
      </c>
      <c r="I48" s="14"/>
      <c r="J48" s="14"/>
      <c r="M48" s="11"/>
    </row>
    <row r="49" spans="2:11" x14ac:dyDescent="0.25">
      <c r="B49" s="42" t="s">
        <v>17</v>
      </c>
      <c r="C49" s="42"/>
      <c r="D49" s="42"/>
      <c r="E49" s="42"/>
      <c r="F49" s="42"/>
      <c r="G49" s="2"/>
      <c r="H49" s="3">
        <f>10685.99+1386.85+344202.14+356263.07+57684.2</f>
        <v>770222.25</v>
      </c>
      <c r="I49" s="14"/>
      <c r="J49" s="14"/>
    </row>
    <row r="50" spans="2:11" x14ac:dyDescent="0.25">
      <c r="B50" s="41" t="s">
        <v>4</v>
      </c>
      <c r="C50" s="41"/>
      <c r="D50" s="41"/>
      <c r="E50" s="41"/>
      <c r="F50" s="41"/>
      <c r="G50" s="2"/>
      <c r="H50" s="10">
        <f>H14+H25-H32-H42+H48-H49</f>
        <v>6587632.7399999965</v>
      </c>
      <c r="I50" s="14"/>
      <c r="J50" s="14"/>
      <c r="K50" s="11"/>
    </row>
    <row r="51" spans="2:11" x14ac:dyDescent="0.25">
      <c r="G51" s="12"/>
      <c r="H51" s="14"/>
      <c r="I51" s="17"/>
    </row>
    <row r="52" spans="2:11" x14ac:dyDescent="0.25">
      <c r="B52" s="36" t="s">
        <v>63</v>
      </c>
      <c r="C52" s="36"/>
      <c r="D52" s="36"/>
      <c r="E52" s="36"/>
      <c r="F52" s="36"/>
      <c r="G52" s="12"/>
      <c r="H52" s="14"/>
      <c r="I52" s="17"/>
    </row>
    <row r="53" spans="2:11" x14ac:dyDescent="0.25">
      <c r="B53" s="26"/>
      <c r="C53" s="26"/>
      <c r="D53" s="26"/>
      <c r="E53" s="26"/>
      <c r="F53" s="26"/>
      <c r="G53" s="12"/>
      <c r="H53" s="14"/>
      <c r="I53" s="17"/>
    </row>
    <row r="54" spans="2:11" x14ac:dyDescent="0.25">
      <c r="B54" s="26"/>
      <c r="C54" s="26"/>
      <c r="D54" s="26"/>
      <c r="E54" s="26"/>
      <c r="F54" s="26"/>
      <c r="G54" s="12"/>
      <c r="H54" s="14"/>
      <c r="I54" s="17"/>
    </row>
    <row r="55" spans="2:11" x14ac:dyDescent="0.25">
      <c r="B55" s="20" t="s">
        <v>64</v>
      </c>
      <c r="C55" s="21" t="s">
        <v>65</v>
      </c>
      <c r="D55" s="22" t="s">
        <v>66</v>
      </c>
      <c r="E55" s="46">
        <v>30082</v>
      </c>
      <c r="F55" s="45"/>
      <c r="G55" s="12"/>
      <c r="H55" s="14"/>
      <c r="I55" s="17"/>
    </row>
    <row r="56" spans="2:11" x14ac:dyDescent="0.25">
      <c r="B56" s="20" t="s">
        <v>64</v>
      </c>
      <c r="C56" s="21" t="s">
        <v>67</v>
      </c>
      <c r="D56" s="22" t="s">
        <v>68</v>
      </c>
      <c r="E56" s="47">
        <v>8519116.9600000009</v>
      </c>
      <c r="F56" s="45"/>
      <c r="G56" s="12"/>
      <c r="H56" s="14"/>
      <c r="I56" s="17"/>
    </row>
    <row r="57" spans="2:11" x14ac:dyDescent="0.25">
      <c r="B57" s="20" t="s">
        <v>64</v>
      </c>
      <c r="C57" s="21" t="s">
        <v>69</v>
      </c>
      <c r="D57" s="22" t="s">
        <v>70</v>
      </c>
      <c r="E57" s="48">
        <v>1069247.3899999999</v>
      </c>
      <c r="F57" s="45"/>
      <c r="G57" s="12"/>
      <c r="H57" s="14"/>
      <c r="I57" s="17"/>
    </row>
    <row r="58" spans="2:11" x14ac:dyDescent="0.25">
      <c r="B58" s="20" t="s">
        <v>71</v>
      </c>
      <c r="C58" s="21" t="s">
        <v>72</v>
      </c>
      <c r="D58" s="22" t="s">
        <v>73</v>
      </c>
      <c r="E58" s="48">
        <v>10685.99</v>
      </c>
      <c r="F58" s="45"/>
      <c r="G58" s="12"/>
      <c r="H58" s="14"/>
      <c r="I58" s="17"/>
    </row>
    <row r="59" spans="2:11" x14ac:dyDescent="0.25">
      <c r="B59" s="20" t="s">
        <v>71</v>
      </c>
      <c r="C59" s="21" t="s">
        <v>74</v>
      </c>
      <c r="D59" s="22" t="s">
        <v>75</v>
      </c>
      <c r="E59" s="48">
        <v>6117630.75</v>
      </c>
      <c r="F59" s="45"/>
      <c r="G59" s="12"/>
      <c r="H59" s="14"/>
      <c r="I59" s="17"/>
    </row>
    <row r="60" spans="2:11" x14ac:dyDescent="0.25">
      <c r="B60" s="24"/>
      <c r="C60" s="37" t="s">
        <v>76</v>
      </c>
      <c r="D60" s="39"/>
      <c r="E60" s="49">
        <f>SUM(E55:E59)</f>
        <v>15746763.090000002</v>
      </c>
      <c r="F60" s="50"/>
      <c r="G60" s="12"/>
      <c r="H60" s="14"/>
      <c r="I60" s="17"/>
    </row>
    <row r="61" spans="2:11" x14ac:dyDescent="0.25">
      <c r="B61" s="20" t="s">
        <v>64</v>
      </c>
      <c r="C61" s="21" t="s">
        <v>65</v>
      </c>
      <c r="D61" s="22" t="s">
        <v>77</v>
      </c>
      <c r="E61" s="46">
        <v>14627</v>
      </c>
      <c r="F61" s="45"/>
      <c r="G61" s="12"/>
      <c r="H61" s="14"/>
      <c r="I61" s="17"/>
    </row>
    <row r="62" spans="2:11" x14ac:dyDescent="0.25">
      <c r="B62" s="20" t="s">
        <v>64</v>
      </c>
      <c r="C62" s="21" t="s">
        <v>78</v>
      </c>
      <c r="D62" s="22" t="s">
        <v>79</v>
      </c>
      <c r="E62" s="48">
        <v>1121221.27</v>
      </c>
      <c r="F62" s="45"/>
      <c r="G62" s="12"/>
      <c r="H62" s="14"/>
      <c r="I62" s="17"/>
    </row>
    <row r="63" spans="2:11" x14ac:dyDescent="0.25">
      <c r="B63" s="20" t="s">
        <v>64</v>
      </c>
      <c r="C63" s="21" t="s">
        <v>69</v>
      </c>
      <c r="D63" s="22" t="s">
        <v>80</v>
      </c>
      <c r="E63" s="48">
        <v>110583.4</v>
      </c>
      <c r="F63" s="45"/>
      <c r="G63" s="12"/>
      <c r="H63" s="14"/>
      <c r="I63" s="17"/>
    </row>
    <row r="64" spans="2:11" x14ac:dyDescent="0.25">
      <c r="B64" s="20" t="s">
        <v>71</v>
      </c>
      <c r="C64" s="21" t="s">
        <v>81</v>
      </c>
      <c r="D64" s="22" t="s">
        <v>73</v>
      </c>
      <c r="E64" s="48">
        <v>1386.85</v>
      </c>
      <c r="F64" s="45"/>
      <c r="G64" s="12"/>
      <c r="H64" s="14"/>
      <c r="I64" s="17"/>
    </row>
    <row r="65" spans="2:9" x14ac:dyDescent="0.25">
      <c r="B65" s="20" t="s">
        <v>71</v>
      </c>
      <c r="C65" s="21" t="s">
        <v>74</v>
      </c>
      <c r="D65" s="22" t="s">
        <v>75</v>
      </c>
      <c r="E65" s="48">
        <v>784582.47</v>
      </c>
      <c r="F65" s="45"/>
      <c r="G65" s="12"/>
      <c r="H65" s="14"/>
      <c r="I65" s="17"/>
    </row>
    <row r="66" spans="2:9" x14ac:dyDescent="0.25">
      <c r="B66" s="24"/>
      <c r="C66" s="37" t="s">
        <v>82</v>
      </c>
      <c r="D66" s="39"/>
      <c r="E66" s="49">
        <f>SUM(E61:E65)</f>
        <v>2032400.99</v>
      </c>
      <c r="F66" s="50"/>
      <c r="G66" s="12"/>
      <c r="H66" s="14"/>
      <c r="I66" s="17"/>
    </row>
    <row r="67" spans="2:9" x14ac:dyDescent="0.25">
      <c r="B67" s="20" t="s">
        <v>64</v>
      </c>
      <c r="C67" s="21" t="s">
        <v>78</v>
      </c>
      <c r="D67" s="22" t="s">
        <v>83</v>
      </c>
      <c r="E67" s="48">
        <v>197625.88</v>
      </c>
      <c r="F67" s="45"/>
      <c r="G67" s="12"/>
      <c r="H67" s="14"/>
      <c r="I67" s="17"/>
    </row>
    <row r="68" spans="2:9" x14ac:dyDescent="0.25">
      <c r="B68" s="20" t="s">
        <v>64</v>
      </c>
      <c r="C68" s="21" t="s">
        <v>69</v>
      </c>
      <c r="D68" s="22" t="s">
        <v>84</v>
      </c>
      <c r="E68" s="48">
        <v>8882.7000000000007</v>
      </c>
      <c r="F68" s="45"/>
      <c r="G68" s="12"/>
      <c r="H68" s="14"/>
      <c r="I68" s="17"/>
    </row>
    <row r="69" spans="2:9" x14ac:dyDescent="0.25">
      <c r="B69" s="20" t="s">
        <v>71</v>
      </c>
      <c r="C69" s="21" t="s">
        <v>81</v>
      </c>
      <c r="D69" s="22" t="s">
        <v>73</v>
      </c>
      <c r="E69" s="48">
        <v>230.43</v>
      </c>
      <c r="F69" s="45"/>
      <c r="G69" s="12"/>
      <c r="H69" s="14"/>
      <c r="I69" s="17"/>
    </row>
    <row r="70" spans="2:9" x14ac:dyDescent="0.25">
      <c r="B70" s="20" t="s">
        <v>71</v>
      </c>
      <c r="C70" s="21" t="s">
        <v>74</v>
      </c>
      <c r="D70" s="22" t="s">
        <v>75</v>
      </c>
      <c r="E70" s="48">
        <v>137463.13</v>
      </c>
      <c r="F70" s="45"/>
      <c r="G70" s="12"/>
      <c r="H70" s="14"/>
      <c r="I70" s="17"/>
    </row>
    <row r="71" spans="2:9" x14ac:dyDescent="0.25">
      <c r="B71" s="24"/>
      <c r="C71" s="37" t="s">
        <v>85</v>
      </c>
      <c r="D71" s="39"/>
      <c r="E71" s="49">
        <f>SUM(E67:E70)</f>
        <v>344202.14</v>
      </c>
      <c r="F71" s="50"/>
      <c r="G71" s="12"/>
      <c r="H71" s="14"/>
      <c r="I71" s="17"/>
    </row>
    <row r="72" spans="2:9" x14ac:dyDescent="0.25">
      <c r="B72" s="20" t="s">
        <v>64</v>
      </c>
      <c r="C72" s="21" t="s">
        <v>67</v>
      </c>
      <c r="D72" s="22" t="s">
        <v>86</v>
      </c>
      <c r="E72" s="47">
        <v>207312.66</v>
      </c>
      <c r="F72" s="45"/>
      <c r="G72" s="12"/>
      <c r="H72" s="14"/>
      <c r="I72" s="17"/>
    </row>
    <row r="73" spans="2:9" x14ac:dyDescent="0.25">
      <c r="B73" s="20" t="s">
        <v>71</v>
      </c>
      <c r="C73" s="21" t="s">
        <v>72</v>
      </c>
      <c r="D73" s="22" t="s">
        <v>73</v>
      </c>
      <c r="E73" s="48">
        <v>232.23</v>
      </c>
      <c r="F73" s="45"/>
      <c r="G73" s="12"/>
      <c r="H73" s="14"/>
      <c r="I73" s="17"/>
    </row>
    <row r="74" spans="2:9" x14ac:dyDescent="0.25">
      <c r="B74" s="20" t="s">
        <v>71</v>
      </c>
      <c r="C74" s="21" t="s">
        <v>74</v>
      </c>
      <c r="D74" s="22" t="s">
        <v>75</v>
      </c>
      <c r="E74" s="48">
        <v>148718.18</v>
      </c>
      <c r="F74" s="45"/>
      <c r="G74" s="12"/>
      <c r="H74" s="14"/>
      <c r="I74" s="17"/>
    </row>
    <row r="75" spans="2:9" x14ac:dyDescent="0.25">
      <c r="B75" s="24"/>
      <c r="C75" s="37" t="s">
        <v>87</v>
      </c>
      <c r="D75" s="39"/>
      <c r="E75" s="49">
        <f>SUM(E72:E74)</f>
        <v>356263.07</v>
      </c>
      <c r="F75" s="50"/>
      <c r="G75" s="12"/>
      <c r="H75" s="14"/>
      <c r="I75" s="17"/>
    </row>
    <row r="76" spans="2:9" x14ac:dyDescent="0.25">
      <c r="B76" s="20" t="s">
        <v>64</v>
      </c>
      <c r="C76" s="21" t="s">
        <v>67</v>
      </c>
      <c r="D76" s="22" t="s">
        <v>88</v>
      </c>
      <c r="E76" s="47">
        <v>35258.410000000003</v>
      </c>
      <c r="F76" s="45"/>
      <c r="G76" s="12"/>
      <c r="H76" s="14"/>
      <c r="I76" s="17"/>
    </row>
    <row r="77" spans="2:9" x14ac:dyDescent="0.25">
      <c r="B77" s="20" t="s">
        <v>71</v>
      </c>
      <c r="C77" s="21" t="s">
        <v>72</v>
      </c>
      <c r="D77" s="22" t="s">
        <v>73</v>
      </c>
      <c r="E77" s="48">
        <v>39.36</v>
      </c>
      <c r="F77" s="45"/>
      <c r="G77" s="12"/>
      <c r="H77" s="14"/>
      <c r="I77" s="17"/>
    </row>
    <row r="78" spans="2:9" x14ac:dyDescent="0.25">
      <c r="B78" s="20" t="s">
        <v>71</v>
      </c>
      <c r="C78" s="21" t="s">
        <v>74</v>
      </c>
      <c r="D78" s="22" t="s">
        <v>75</v>
      </c>
      <c r="E78" s="48">
        <v>22386.43</v>
      </c>
      <c r="F78" s="45"/>
      <c r="G78" s="12"/>
      <c r="H78" s="14"/>
      <c r="I78" s="17"/>
    </row>
    <row r="79" spans="2:9" x14ac:dyDescent="0.25">
      <c r="B79" s="24"/>
      <c r="C79" s="37" t="s">
        <v>89</v>
      </c>
      <c r="D79" s="39"/>
      <c r="E79" s="49">
        <f>SUM(E76:E78)</f>
        <v>57684.200000000004</v>
      </c>
      <c r="F79" s="50"/>
      <c r="G79" s="12"/>
      <c r="H79" s="14"/>
      <c r="I79" s="17"/>
    </row>
    <row r="80" spans="2:9" x14ac:dyDescent="0.25">
      <c r="B80" s="20" t="s">
        <v>27</v>
      </c>
      <c r="C80" s="21" t="s">
        <v>28</v>
      </c>
      <c r="D80" s="22" t="s">
        <v>29</v>
      </c>
      <c r="E80" s="23">
        <v>793965.46</v>
      </c>
      <c r="F80" s="23" t="s">
        <v>30</v>
      </c>
    </row>
    <row r="81" spans="2:6" x14ac:dyDescent="0.25">
      <c r="B81" s="20" t="s">
        <v>27</v>
      </c>
      <c r="C81" s="21" t="s">
        <v>28</v>
      </c>
      <c r="D81" s="22" t="s">
        <v>29</v>
      </c>
      <c r="E81" s="23">
        <v>130051.2</v>
      </c>
      <c r="F81" s="23" t="s">
        <v>31</v>
      </c>
    </row>
    <row r="82" spans="2:6" x14ac:dyDescent="0.25">
      <c r="B82" s="20" t="s">
        <v>27</v>
      </c>
      <c r="C82" s="21" t="s">
        <v>28</v>
      </c>
      <c r="D82" s="22" t="s">
        <v>29</v>
      </c>
      <c r="E82" s="23">
        <v>1335372.98</v>
      </c>
      <c r="F82" s="23" t="s">
        <v>32</v>
      </c>
    </row>
    <row r="83" spans="2:6" x14ac:dyDescent="0.25">
      <c r="B83" s="20" t="s">
        <v>27</v>
      </c>
      <c r="C83" s="21" t="s">
        <v>28</v>
      </c>
      <c r="D83" s="22" t="s">
        <v>29</v>
      </c>
      <c r="E83" s="23">
        <v>16254.72</v>
      </c>
      <c r="F83" s="23" t="s">
        <v>33</v>
      </c>
    </row>
    <row r="84" spans="2:6" x14ac:dyDescent="0.25">
      <c r="B84" s="20" t="s">
        <v>27</v>
      </c>
      <c r="C84" s="21" t="s">
        <v>34</v>
      </c>
      <c r="D84" s="22" t="s">
        <v>29</v>
      </c>
      <c r="E84" s="23">
        <v>31872</v>
      </c>
      <c r="F84" s="20" t="s">
        <v>35</v>
      </c>
    </row>
    <row r="85" spans="2:6" x14ac:dyDescent="0.25">
      <c r="B85" s="20" t="s">
        <v>27</v>
      </c>
      <c r="C85" s="21" t="s">
        <v>36</v>
      </c>
      <c r="D85" s="22" t="s">
        <v>29</v>
      </c>
      <c r="E85" s="23">
        <v>86472</v>
      </c>
      <c r="F85" s="20" t="s">
        <v>37</v>
      </c>
    </row>
    <row r="86" spans="2:6" x14ac:dyDescent="0.25">
      <c r="B86" s="20" t="s">
        <v>27</v>
      </c>
      <c r="C86" s="21" t="s">
        <v>36</v>
      </c>
      <c r="D86" s="22" t="s">
        <v>29</v>
      </c>
      <c r="E86" s="23">
        <v>114372</v>
      </c>
      <c r="F86" s="20" t="s">
        <v>38</v>
      </c>
    </row>
    <row r="87" spans="2:6" x14ac:dyDescent="0.25">
      <c r="B87" s="20" t="s">
        <v>27</v>
      </c>
      <c r="C87" s="21" t="s">
        <v>36</v>
      </c>
      <c r="D87" s="22" t="s">
        <v>29</v>
      </c>
      <c r="E87" s="23">
        <v>163344</v>
      </c>
      <c r="F87" s="20" t="s">
        <v>39</v>
      </c>
    </row>
    <row r="88" spans="2:6" x14ac:dyDescent="0.25">
      <c r="B88" s="20" t="s">
        <v>27</v>
      </c>
      <c r="C88" s="21" t="s">
        <v>36</v>
      </c>
      <c r="D88" s="22" t="s">
        <v>29</v>
      </c>
      <c r="E88" s="23">
        <v>64272</v>
      </c>
      <c r="F88" s="20" t="s">
        <v>40</v>
      </c>
    </row>
    <row r="89" spans="2:6" x14ac:dyDescent="0.25">
      <c r="B89" s="20" t="s">
        <v>27</v>
      </c>
      <c r="C89" s="21" t="s">
        <v>36</v>
      </c>
      <c r="D89" s="22" t="s">
        <v>29</v>
      </c>
      <c r="E89" s="23">
        <v>223224</v>
      </c>
      <c r="F89" s="20" t="s">
        <v>41</v>
      </c>
    </row>
    <row r="90" spans="2:6" x14ac:dyDescent="0.25">
      <c r="B90" s="20" t="s">
        <v>27</v>
      </c>
      <c r="C90" s="21" t="s">
        <v>36</v>
      </c>
      <c r="D90" s="22" t="s">
        <v>29</v>
      </c>
      <c r="E90" s="23">
        <v>92856</v>
      </c>
      <c r="F90" s="20" t="s">
        <v>42</v>
      </c>
    </row>
    <row r="91" spans="2:6" x14ac:dyDescent="0.25">
      <c r="B91" s="20" t="s">
        <v>27</v>
      </c>
      <c r="C91" s="21" t="s">
        <v>43</v>
      </c>
      <c r="D91" s="22" t="s">
        <v>29</v>
      </c>
      <c r="E91" s="23">
        <v>415221.2</v>
      </c>
      <c r="F91" s="20" t="s">
        <v>44</v>
      </c>
    </row>
    <row r="92" spans="2:6" x14ac:dyDescent="0.25">
      <c r="B92" s="20" t="s">
        <v>45</v>
      </c>
      <c r="C92" s="21" t="s">
        <v>46</v>
      </c>
      <c r="D92" s="22" t="s">
        <v>47</v>
      </c>
      <c r="E92" s="23">
        <v>27540</v>
      </c>
      <c r="F92" s="20" t="s">
        <v>48</v>
      </c>
    </row>
    <row r="93" spans="2:6" x14ac:dyDescent="0.25">
      <c r="B93" s="20" t="s">
        <v>45</v>
      </c>
      <c r="C93" s="21" t="s">
        <v>46</v>
      </c>
      <c r="D93" s="22" t="s">
        <v>47</v>
      </c>
      <c r="E93" s="23">
        <v>765.6</v>
      </c>
      <c r="F93" s="20" t="s">
        <v>49</v>
      </c>
    </row>
    <row r="94" spans="2:6" x14ac:dyDescent="0.25">
      <c r="B94" s="20" t="s">
        <v>27</v>
      </c>
      <c r="C94" s="21" t="s">
        <v>34</v>
      </c>
      <c r="D94" s="22" t="s">
        <v>47</v>
      </c>
      <c r="E94" s="23">
        <v>5964</v>
      </c>
      <c r="F94" s="20" t="s">
        <v>50</v>
      </c>
    </row>
    <row r="95" spans="2:6" x14ac:dyDescent="0.25">
      <c r="B95" s="20" t="s">
        <v>45</v>
      </c>
      <c r="C95" s="21" t="s">
        <v>34</v>
      </c>
      <c r="D95" s="22" t="s">
        <v>47</v>
      </c>
      <c r="E95" s="23">
        <v>77937.600000000006</v>
      </c>
      <c r="F95" s="20" t="s">
        <v>51</v>
      </c>
    </row>
    <row r="96" spans="2:6" x14ac:dyDescent="0.25">
      <c r="B96" s="20" t="s">
        <v>45</v>
      </c>
      <c r="C96" s="21" t="s">
        <v>52</v>
      </c>
      <c r="D96" s="22" t="s">
        <v>47</v>
      </c>
      <c r="E96" s="23">
        <v>60830.16</v>
      </c>
      <c r="F96" s="20" t="s">
        <v>53</v>
      </c>
    </row>
    <row r="97" spans="2:6" x14ac:dyDescent="0.25">
      <c r="B97" s="20" t="s">
        <v>45</v>
      </c>
      <c r="C97" s="21" t="s">
        <v>52</v>
      </c>
      <c r="D97" s="22" t="s">
        <v>47</v>
      </c>
      <c r="E97" s="23">
        <v>45706</v>
      </c>
      <c r="F97" s="20" t="s">
        <v>54</v>
      </c>
    </row>
    <row r="98" spans="2:6" x14ac:dyDescent="0.25">
      <c r="B98" s="37" t="s">
        <v>55</v>
      </c>
      <c r="C98" s="38"/>
      <c r="D98" s="39"/>
      <c r="E98" s="25">
        <f>SUM(E80:E97)</f>
        <v>3686020.9200000004</v>
      </c>
      <c r="F98" s="24"/>
    </row>
    <row r="99" spans="2:6" x14ac:dyDescent="0.25">
      <c r="B99" s="20" t="s">
        <v>45</v>
      </c>
      <c r="C99" s="21" t="s">
        <v>56</v>
      </c>
      <c r="D99" s="22" t="s">
        <v>57</v>
      </c>
      <c r="E99" s="23">
        <v>13298.45</v>
      </c>
      <c r="F99" s="20" t="s">
        <v>58</v>
      </c>
    </row>
    <row r="100" spans="2:6" x14ac:dyDescent="0.25">
      <c r="B100" s="37" t="s">
        <v>59</v>
      </c>
      <c r="C100" s="38"/>
      <c r="D100" s="39"/>
      <c r="E100" s="25">
        <f>SUM(E99)</f>
        <v>13298.45</v>
      </c>
      <c r="F100" s="24"/>
    </row>
    <row r="101" spans="2:6" x14ac:dyDescent="0.25">
      <c r="B101" s="20" t="s">
        <v>45</v>
      </c>
      <c r="C101" s="21" t="s">
        <v>56</v>
      </c>
      <c r="D101" s="22" t="s">
        <v>57</v>
      </c>
      <c r="E101" s="23">
        <v>5983.15</v>
      </c>
      <c r="F101" s="20" t="s">
        <v>58</v>
      </c>
    </row>
    <row r="102" spans="2:6" x14ac:dyDescent="0.25">
      <c r="B102" s="20" t="s">
        <v>45</v>
      </c>
      <c r="C102" s="21" t="s">
        <v>56</v>
      </c>
      <c r="D102" s="22" t="s">
        <v>60</v>
      </c>
      <c r="E102" s="23">
        <v>22800</v>
      </c>
      <c r="F102" s="20" t="s">
        <v>61</v>
      </c>
    </row>
    <row r="103" spans="2:6" x14ac:dyDescent="0.25">
      <c r="B103" s="37" t="s">
        <v>62</v>
      </c>
      <c r="C103" s="38"/>
      <c r="D103" s="39"/>
      <c r="E103" s="25">
        <f>SUM(E101:E102)</f>
        <v>28783.15</v>
      </c>
      <c r="F103" s="24"/>
    </row>
  </sheetData>
  <mergeCells count="55">
    <mergeCell ref="B103:D103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C60:D60"/>
    <mergeCell ref="C66:D66"/>
    <mergeCell ref="C71:D71"/>
    <mergeCell ref="B23:F23"/>
    <mergeCell ref="B26:F26"/>
    <mergeCell ref="B100:D100"/>
    <mergeCell ref="B98:D98"/>
    <mergeCell ref="B52:F52"/>
    <mergeCell ref="C75:D75"/>
    <mergeCell ref="C79:D79"/>
    <mergeCell ref="B17:F17"/>
    <mergeCell ref="B18:F18"/>
    <mergeCell ref="B20:F20"/>
    <mergeCell ref="B21:F21"/>
    <mergeCell ref="B22:F22"/>
    <mergeCell ref="B11:F11"/>
    <mergeCell ref="B15:F15"/>
    <mergeCell ref="B16:F16"/>
    <mergeCell ref="C2:G2"/>
    <mergeCell ref="B4:D4"/>
    <mergeCell ref="B5:D5"/>
    <mergeCell ref="B6:D6"/>
    <mergeCell ref="C8:G8"/>
    <mergeCell ref="B27:F27"/>
    <mergeCell ref="B28:F28"/>
    <mergeCell ref="B29:F29"/>
    <mergeCell ref="B30:F30"/>
    <mergeCell ref="B33:F33"/>
    <mergeCell ref="B32:F32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64" orientation="portrait" verticalDpi="0" r:id="rId1"/>
  <rowBreaks count="1" manualBreakCount="1">
    <brk id="7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2019-05-17T12:22:02Z</cp:lastPrinted>
  <dcterms:created xsi:type="dcterms:W3CDTF">2018-11-15T09:32:50Z</dcterms:created>
  <dcterms:modified xsi:type="dcterms:W3CDTF">2019-05-20T11:16:24Z</dcterms:modified>
</cp:coreProperties>
</file>